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540" windowHeight="10620" activeTab="0"/>
  </bookViews>
  <sheets>
    <sheet name="Size of the Aftermarket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<sst xmlns="http://schemas.openxmlformats.org/spreadsheetml/2006/main" count="61" uniqueCount="30">
  <si>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Figures do not include warranty work.</t>
  </si>
  <si>
    <t>Size of the U.S. Motor Vehicle Aftermarket</t>
  </si>
  <si>
    <t>Automotive</t>
  </si>
  <si>
    <t>Heavy Duty</t>
  </si>
  <si>
    <t>Year</t>
  </si>
  <si>
    <t>--</t>
  </si>
  <si>
    <t>(Billions of Consumer Dollars)</t>
  </si>
  <si>
    <r>
      <t>Note:</t>
    </r>
    <r>
      <rPr>
        <sz val="10"/>
        <rFont val="Arial"/>
        <family val="0"/>
      </rPr>
      <t xml:space="preserve"> * Forecast</t>
    </r>
  </si>
  <si>
    <r>
      <t>Source:</t>
    </r>
    <r>
      <rPr>
        <sz val="10"/>
        <rFont val="Arial"/>
        <family val="2"/>
      </rPr>
      <t xml:space="preserve"> AAIA</t>
    </r>
  </si>
  <si>
    <t xml:space="preserve">Medium and </t>
  </si>
  <si>
    <t>Historical data have been revised.</t>
  </si>
  <si>
    <t>CAGR('97-02)</t>
  </si>
  <si>
    <t>CAGR('02-07)</t>
  </si>
  <si>
    <t>CAGR('07-10)</t>
  </si>
  <si>
    <t>Total</t>
  </si>
  <si>
    <t>Aftermarket</t>
  </si>
  <si>
    <t>CAGR Check Calculations</t>
  </si>
  <si>
    <t>Auto.</t>
  </si>
  <si>
    <t>Med. &amp; HD</t>
  </si>
  <si>
    <t xml:space="preserve"> </t>
  </si>
  <si>
    <t>Medium and</t>
  </si>
  <si>
    <t>n/a</t>
  </si>
  <si>
    <t>Original Model (based on 1997 Census)</t>
  </si>
  <si>
    <t>Updated Model (with 1997 and 2002 Census)</t>
  </si>
  <si>
    <t>Yr./Yr.</t>
  </si>
  <si>
    <t>% Chg.</t>
  </si>
  <si>
    <t>2009*</t>
  </si>
  <si>
    <t>2010*</t>
  </si>
  <si>
    <t>Chart Datasheet - SG please do not typeset.</t>
  </si>
  <si>
    <r>
      <t xml:space="preserve">Notes: </t>
    </r>
    <r>
      <rPr>
        <i/>
        <sz val="10"/>
        <rFont val="Arial"/>
        <family val="2"/>
      </rPr>
      <t>* Forecast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</si>
</sst>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0"/>
    <numFmt numFmtId="168" formatCode="&quot;$&quot;#,##0.0"/>
    <numFmt numFmtId="169" formatCode="&quot;$&quot;#,##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.25"/>
      <name val="Arial"/>
      <family val="2"/>
    </font>
    <font>
      <sz val="12"/>
      <name val="Arial"/>
      <family val="2"/>
    </font>
    <font>
      <sz val="17.75"/>
      <name val="Arial"/>
      <family val="0"/>
    </font>
    <font>
      <sz val="16.25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65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 horizontal="right"/>
    </xf>
    <xf numFmtId="168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165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8" fontId="0" fillId="3" borderId="0" xfId="0" applyNumberFormat="1" applyFont="1" applyFill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65" fontId="0" fillId="2" borderId="3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 horizontal="right"/>
    </xf>
    <xf numFmtId="164" fontId="0" fillId="2" borderId="4" xfId="0" applyNumberFormat="1" applyFont="1" applyFill="1" applyBorder="1" applyAlignment="1" quotePrefix="1">
      <alignment horizontal="center"/>
    </xf>
    <xf numFmtId="168" fontId="0" fillId="2" borderId="3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right"/>
    </xf>
    <xf numFmtId="168" fontId="0" fillId="2" borderId="4" xfId="0" applyNumberFormat="1" applyFill="1" applyBorder="1" applyAlignment="1">
      <alignment horizontal="right"/>
    </xf>
    <xf numFmtId="165" fontId="0" fillId="2" borderId="0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165" fontId="0" fillId="2" borderId="5" xfId="0" applyNumberFormat="1" applyFont="1" applyFill="1" applyBorder="1" applyAlignment="1">
      <alignment/>
    </xf>
    <xf numFmtId="165" fontId="0" fillId="2" borderId="6" xfId="0" applyNumberFormat="1" applyFill="1" applyBorder="1" applyAlignment="1">
      <alignment horizontal="right"/>
    </xf>
    <xf numFmtId="165" fontId="0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5" fontId="0" fillId="2" borderId="3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5" fontId="0" fillId="2" borderId="5" xfId="0" applyNumberFormat="1" applyFill="1" applyBorder="1" applyAlignment="1">
      <alignment horizontal="right"/>
    </xf>
    <xf numFmtId="165" fontId="0" fillId="2" borderId="6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Growth Rate of the U.S. Motor Vehicle Aftermarket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(Percent Change from Previous Year)</a:t>
            </a:r>
          </a:p>
        </c:rich>
      </c:tx>
      <c:layout>
        <c:manualLayout>
          <c:xMode val="factor"/>
          <c:yMode val="factor"/>
          <c:x val="0.002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9725"/>
          <c:w val="0.989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'Size of the Aftermarket'!$G$8:$G$26</c:f>
              <c:strCache/>
            </c:strRef>
          </c:cat>
          <c:val>
            <c:numRef>
              <c:f>'Size of the Aftermarket'!$P$8:$P$26</c:f>
              <c:numCache/>
            </c:numRef>
          </c:val>
        </c:ser>
        <c:axId val="35201986"/>
        <c:axId val="48382419"/>
      </c:bar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382419"/>
        <c:crosses val="autoZero"/>
        <c:auto val="1"/>
        <c:lblOffset val="100"/>
        <c:noMultiLvlLbl val="0"/>
      </c:catAx>
      <c:valAx>
        <c:axId val="48382419"/>
        <c:scaling>
          <c:orientation val="minMax"/>
          <c:max val="0.0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201986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34</xdr:row>
      <xdr:rowOff>28575</xdr:rowOff>
    </xdr:from>
    <xdr:to>
      <xdr:col>10</xdr:col>
      <xdr:colOff>390525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171450" y="5572125"/>
        <a:ext cx="7772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2.421875" style="3" customWidth="1"/>
    <col min="3" max="3" width="14.00390625" style="3" customWidth="1"/>
    <col min="4" max="4" width="15.421875" style="3" customWidth="1"/>
    <col min="5" max="5" width="8.7109375" style="3" customWidth="1"/>
    <col min="6" max="6" width="2.28125" style="3" customWidth="1"/>
    <col min="7" max="7" width="13.00390625" style="3" customWidth="1"/>
    <col min="8" max="8" width="11.7109375" style="0" customWidth="1"/>
    <col min="9" max="9" width="11.57421875" style="0" customWidth="1"/>
    <col min="10" max="10" width="11.421875" style="3" customWidth="1"/>
    <col min="11" max="11" width="7.57421875" style="3" customWidth="1"/>
    <col min="12" max="12" width="3.00390625" style="3" customWidth="1"/>
    <col min="13" max="13" width="13.421875" style="3" customWidth="1"/>
    <col min="14" max="16" width="11.421875" style="3" customWidth="1"/>
    <col min="17" max="17" width="10.421875" style="0" customWidth="1"/>
    <col min="18" max="18" width="11.421875" style="0" customWidth="1"/>
    <col min="19" max="19" width="9.57421875" style="0" customWidth="1"/>
  </cols>
  <sheetData>
    <row r="1" spans="5:6" ht="15.75">
      <c r="E1" s="11" t="s">
        <v>1</v>
      </c>
      <c r="F1" s="11"/>
    </row>
    <row r="2" spans="5:6" ht="12.75">
      <c r="E2" s="12" t="s">
        <v>6</v>
      </c>
      <c r="F2" s="12"/>
    </row>
    <row r="3" ht="12.75">
      <c r="C3" s="12"/>
    </row>
    <row r="4" spans="2:19" ht="12.75">
      <c r="B4" s="80" t="s">
        <v>22</v>
      </c>
      <c r="C4" s="80"/>
      <c r="D4" s="80"/>
      <c r="F4" s="36"/>
      <c r="G4" s="80" t="s">
        <v>23</v>
      </c>
      <c r="H4" s="80"/>
      <c r="I4" s="80"/>
      <c r="J4" s="80"/>
      <c r="K4" s="12"/>
      <c r="M4" s="73" t="s">
        <v>28</v>
      </c>
      <c r="N4" s="74"/>
      <c r="O4" s="75"/>
      <c r="P4" s="34"/>
      <c r="Q4" s="41"/>
      <c r="R4" s="41"/>
      <c r="S4" s="41"/>
    </row>
    <row r="5" spans="3:19" ht="12.75">
      <c r="C5"/>
      <c r="D5"/>
      <c r="F5" s="36"/>
      <c r="J5" s="28"/>
      <c r="K5" s="28"/>
      <c r="L5"/>
      <c r="M5" s="34"/>
      <c r="N5" s="34"/>
      <c r="O5" s="34"/>
      <c r="P5" s="42"/>
      <c r="Q5" s="41"/>
      <c r="R5" s="41"/>
      <c r="S5" s="41"/>
    </row>
    <row r="6" spans="1:19" s="1" customFormat="1" ht="12.75">
      <c r="A6" s="4"/>
      <c r="B6" s="32"/>
      <c r="C6" s="33" t="s">
        <v>20</v>
      </c>
      <c r="D6" s="12" t="s">
        <v>14</v>
      </c>
      <c r="E6" s="26" t="s">
        <v>24</v>
      </c>
      <c r="F6" s="37"/>
      <c r="G6" s="4"/>
      <c r="H6" s="13"/>
      <c r="I6" s="14" t="s">
        <v>9</v>
      </c>
      <c r="J6" s="26" t="s">
        <v>14</v>
      </c>
      <c r="K6" s="26" t="s">
        <v>24</v>
      </c>
      <c r="M6" s="76"/>
      <c r="N6" s="43"/>
      <c r="O6" s="44" t="s">
        <v>9</v>
      </c>
      <c r="P6" s="45" t="s">
        <v>14</v>
      </c>
      <c r="Q6" s="77" t="s">
        <v>16</v>
      </c>
      <c r="R6" s="78"/>
      <c r="S6" s="79"/>
    </row>
    <row r="7" spans="1:19" s="15" customFormat="1" ht="12.75">
      <c r="A7" s="21" t="s">
        <v>4</v>
      </c>
      <c r="B7" s="31" t="s">
        <v>2</v>
      </c>
      <c r="C7" s="30" t="s">
        <v>3</v>
      </c>
      <c r="D7" s="32" t="s">
        <v>15</v>
      </c>
      <c r="E7" s="17" t="s">
        <v>25</v>
      </c>
      <c r="F7" s="38"/>
      <c r="G7" s="21" t="s">
        <v>4</v>
      </c>
      <c r="H7" s="17" t="s">
        <v>2</v>
      </c>
      <c r="I7" s="17" t="s">
        <v>3</v>
      </c>
      <c r="J7" s="17" t="s">
        <v>15</v>
      </c>
      <c r="K7" s="17" t="s">
        <v>25</v>
      </c>
      <c r="M7" s="46" t="s">
        <v>4</v>
      </c>
      <c r="N7" s="47" t="s">
        <v>2</v>
      </c>
      <c r="O7" s="48" t="s">
        <v>3</v>
      </c>
      <c r="P7" s="49" t="s">
        <v>15</v>
      </c>
      <c r="Q7" s="47" t="s">
        <v>17</v>
      </c>
      <c r="R7" s="48" t="s">
        <v>18</v>
      </c>
      <c r="S7" s="49" t="s">
        <v>14</v>
      </c>
    </row>
    <row r="8" spans="1:19" s="1" customFormat="1" ht="12.75">
      <c r="A8" s="22">
        <v>1997</v>
      </c>
      <c r="B8" s="27">
        <v>138.8</v>
      </c>
      <c r="C8" s="27">
        <v>53.4</v>
      </c>
      <c r="D8" s="27">
        <f>+B8+C8</f>
        <v>192.20000000000002</v>
      </c>
      <c r="E8" s="18"/>
      <c r="F8" s="39"/>
      <c r="G8" s="22">
        <v>1997</v>
      </c>
      <c r="H8" s="18">
        <f>138779.456322/1000</f>
        <v>138.77945632200002</v>
      </c>
      <c r="I8" s="18">
        <f>53.4</f>
        <v>53.4</v>
      </c>
      <c r="J8" s="18">
        <f aca="true" t="shared" si="0" ref="J8:J19">H8+I8</f>
        <v>192.17945632200002</v>
      </c>
      <c r="K8" s="18"/>
      <c r="M8" s="50">
        <v>1997</v>
      </c>
      <c r="N8" s="51"/>
      <c r="O8" s="52"/>
      <c r="P8" s="53" t="s">
        <v>5</v>
      </c>
      <c r="Q8" s="54">
        <f>+H8</f>
        <v>138.77945632200002</v>
      </c>
      <c r="R8" s="55">
        <f>+I8</f>
        <v>53.4</v>
      </c>
      <c r="S8" s="56">
        <f>+J8</f>
        <v>192.17945632200002</v>
      </c>
    </row>
    <row r="9" spans="1:19" s="1" customFormat="1" ht="12.75">
      <c r="A9" s="22">
        <v>1998</v>
      </c>
      <c r="B9" s="27">
        <v>141.8</v>
      </c>
      <c r="C9" s="27">
        <v>55.3</v>
      </c>
      <c r="D9" s="27">
        <f aca="true" t="shared" si="1" ref="D9:D23">+B9+C9</f>
        <v>197.10000000000002</v>
      </c>
      <c r="E9" s="19">
        <f>+(D9-D8)/D8</f>
        <v>0.02549427679500523</v>
      </c>
      <c r="F9" s="39"/>
      <c r="G9" s="22">
        <v>1998</v>
      </c>
      <c r="H9" s="18">
        <f>141820.884629/1000</f>
        <v>141.820884629</v>
      </c>
      <c r="I9" s="18">
        <f>55.3</f>
        <v>55.3</v>
      </c>
      <c r="J9" s="18">
        <f t="shared" si="0"/>
        <v>197.120884629</v>
      </c>
      <c r="K9" s="19">
        <f>+(J9-J8)/J8</f>
        <v>0.025712573037570248</v>
      </c>
      <c r="M9" s="50">
        <v>1998</v>
      </c>
      <c r="N9" s="51">
        <f aca="true" t="shared" si="2" ref="N9:O13">+(H9-H8)/H8</f>
        <v>0.021915551390712915</v>
      </c>
      <c r="O9" s="57">
        <f t="shared" si="2"/>
        <v>0.035580524344569264</v>
      </c>
      <c r="P9" s="58">
        <f>(J9-J8)/J8</f>
        <v>0.025712573037570248</v>
      </c>
      <c r="Q9" s="54">
        <f aca="true" t="shared" si="3" ref="Q9:S13">+Q8*(1+H$14)</f>
        <v>145.87905097305472</v>
      </c>
      <c r="R9" s="55">
        <f t="shared" si="3"/>
        <v>54.983287183668104</v>
      </c>
      <c r="S9" s="56">
        <f t="shared" si="3"/>
        <v>200.89615184178285</v>
      </c>
    </row>
    <row r="10" spans="1:19" s="1" customFormat="1" ht="12.75">
      <c r="A10" s="22">
        <v>1999</v>
      </c>
      <c r="B10" s="27">
        <v>148.7</v>
      </c>
      <c r="C10" s="27">
        <v>58.6</v>
      </c>
      <c r="D10" s="27">
        <f t="shared" si="1"/>
        <v>207.29999999999998</v>
      </c>
      <c r="E10" s="19">
        <f aca="true" t="shared" si="4" ref="E10:E23">+(D10-D9)/D9</f>
        <v>0.051750380517503594</v>
      </c>
      <c r="F10" s="39"/>
      <c r="G10" s="22">
        <v>1999</v>
      </c>
      <c r="H10" s="18">
        <f>148738.166684/1000</f>
        <v>148.738166684</v>
      </c>
      <c r="I10" s="18">
        <f>58.6</f>
        <v>58.6</v>
      </c>
      <c r="J10" s="18">
        <f t="shared" si="0"/>
        <v>207.338166684</v>
      </c>
      <c r="K10" s="19">
        <f aca="true" t="shared" si="5" ref="K10:K25">+(J10-J9)/J9</f>
        <v>0.05183257002031968</v>
      </c>
      <c r="M10" s="50">
        <v>1999</v>
      </c>
      <c r="N10" s="51">
        <f t="shared" si="2"/>
        <v>0.04877477723464657</v>
      </c>
      <c r="O10" s="57">
        <f t="shared" si="2"/>
        <v>0.05967450271247748</v>
      </c>
      <c r="P10" s="58">
        <f>(J10-J9)/J9</f>
        <v>0.05183257002031968</v>
      </c>
      <c r="Q10" s="54">
        <f t="shared" si="3"/>
        <v>153.34184235037657</v>
      </c>
      <c r="R10" s="55">
        <f t="shared" si="3"/>
        <v>56.613518155837475</v>
      </c>
      <c r="S10" s="56">
        <f t="shared" si="3"/>
        <v>210.0082110608848</v>
      </c>
    </row>
    <row r="11" spans="1:19" s="1" customFormat="1" ht="12.75">
      <c r="A11" s="22">
        <v>2000</v>
      </c>
      <c r="B11" s="27">
        <v>157.2</v>
      </c>
      <c r="C11" s="27">
        <v>61.5</v>
      </c>
      <c r="D11" s="27">
        <f t="shared" si="1"/>
        <v>218.7</v>
      </c>
      <c r="E11" s="19">
        <f t="shared" si="4"/>
        <v>0.05499276410998556</v>
      </c>
      <c r="F11" s="39"/>
      <c r="G11" s="22">
        <v>2000</v>
      </c>
      <c r="H11" s="18">
        <f>157174.11531/1000</f>
        <v>157.17411531</v>
      </c>
      <c r="I11" s="18">
        <f>61.5</f>
        <v>61.5</v>
      </c>
      <c r="J11" s="18">
        <f t="shared" si="0"/>
        <v>218.67411531</v>
      </c>
      <c r="K11" s="19">
        <f t="shared" si="5"/>
        <v>0.05467371882031204</v>
      </c>
      <c r="M11" s="50">
        <v>2000</v>
      </c>
      <c r="N11" s="51">
        <f t="shared" si="2"/>
        <v>0.05671677158642474</v>
      </c>
      <c r="O11" s="57">
        <f t="shared" si="2"/>
        <v>0.049488054607508505</v>
      </c>
      <c r="P11" s="58">
        <f>(J11-J10)/J10</f>
        <v>0.05467371882031204</v>
      </c>
      <c r="Q11" s="54">
        <f t="shared" si="3"/>
        <v>161.1864106502239</v>
      </c>
      <c r="R11" s="55">
        <f t="shared" si="3"/>
        <v>58.29208477977941</v>
      </c>
      <c r="S11" s="56">
        <f t="shared" si="3"/>
        <v>219.53356651513718</v>
      </c>
    </row>
    <row r="12" spans="1:19" s="1" customFormat="1" ht="12.75">
      <c r="A12" s="22">
        <v>2001</v>
      </c>
      <c r="B12" s="27">
        <v>166.4</v>
      </c>
      <c r="C12" s="27">
        <v>60.9</v>
      </c>
      <c r="D12" s="27">
        <f t="shared" si="1"/>
        <v>227.3</v>
      </c>
      <c r="E12" s="19">
        <f t="shared" si="4"/>
        <v>0.03932327389117523</v>
      </c>
      <c r="F12" s="39"/>
      <c r="G12" s="22">
        <v>2001</v>
      </c>
      <c r="H12" s="18">
        <f>166356.289007/1000</f>
        <v>166.35628900700002</v>
      </c>
      <c r="I12" s="20">
        <f>60.9</f>
        <v>60.9</v>
      </c>
      <c r="J12" s="18">
        <f t="shared" si="0"/>
        <v>227.25628900700002</v>
      </c>
      <c r="K12" s="19">
        <f t="shared" si="5"/>
        <v>0.039246408679114324</v>
      </c>
      <c r="M12" s="50">
        <v>2001</v>
      </c>
      <c r="N12" s="51">
        <f t="shared" si="2"/>
        <v>0.058420393707257094</v>
      </c>
      <c r="O12" s="57">
        <f t="shared" si="2"/>
        <v>-0.009756097560975632</v>
      </c>
      <c r="P12" s="58">
        <f>(J12-J11)/J11</f>
        <v>0.039246408679114324</v>
      </c>
      <c r="Q12" s="54">
        <f t="shared" si="3"/>
        <v>169.43228658318523</v>
      </c>
      <c r="R12" s="55">
        <f t="shared" si="3"/>
        <v>60.020420186916475</v>
      </c>
      <c r="S12" s="56">
        <f t="shared" si="3"/>
        <v>229.49096410751125</v>
      </c>
    </row>
    <row r="13" spans="1:19" s="1" customFormat="1" ht="12.75">
      <c r="A13" s="22">
        <v>2002</v>
      </c>
      <c r="B13" s="27">
        <v>173.9</v>
      </c>
      <c r="C13" s="27">
        <v>61.5</v>
      </c>
      <c r="D13" s="27">
        <f t="shared" si="1"/>
        <v>235.4</v>
      </c>
      <c r="E13" s="19">
        <f t="shared" si="4"/>
        <v>0.0356357237131544</v>
      </c>
      <c r="F13" s="39"/>
      <c r="G13" s="22">
        <v>2002</v>
      </c>
      <c r="H13" s="18">
        <v>178.1</v>
      </c>
      <c r="I13" s="18">
        <v>61.8</v>
      </c>
      <c r="J13" s="18">
        <f t="shared" si="0"/>
        <v>239.89999999999998</v>
      </c>
      <c r="K13" s="19">
        <f t="shared" si="5"/>
        <v>0.05563635245584117</v>
      </c>
      <c r="M13" s="50">
        <v>2002</v>
      </c>
      <c r="N13" s="51">
        <f t="shared" si="2"/>
        <v>0.0705937302587089</v>
      </c>
      <c r="O13" s="57">
        <f t="shared" si="2"/>
        <v>0.014778325123152686</v>
      </c>
      <c r="P13" s="58">
        <f>(J13-J12)/J12</f>
        <v>0.05563635245584117</v>
      </c>
      <c r="Q13" s="54">
        <f t="shared" si="3"/>
        <v>178.10000000001077</v>
      </c>
      <c r="R13" s="55">
        <f t="shared" si="3"/>
        <v>61.8000000004056</v>
      </c>
      <c r="S13" s="56">
        <f t="shared" si="3"/>
        <v>239.900000000062</v>
      </c>
    </row>
    <row r="14" spans="1:19" s="1" customFormat="1" ht="12.75">
      <c r="A14" s="35" t="s">
        <v>11</v>
      </c>
      <c r="B14" s="29">
        <f>RATE(5,0,-B8,B13)</f>
        <v>0.04612124785622423</v>
      </c>
      <c r="C14" s="29">
        <f>RATE(5,0,-C8,C13)</f>
        <v>0.02864796618890353</v>
      </c>
      <c r="D14" s="29">
        <f>RATE(5,0,-D8,D13)</f>
        <v>0.04138331473066328</v>
      </c>
      <c r="E14" s="19"/>
      <c r="F14" s="40"/>
      <c r="G14" s="35" t="s">
        <v>11</v>
      </c>
      <c r="H14" s="29">
        <f>RATE(5,0,-H8,H13)</f>
        <v>0.05115738913533456</v>
      </c>
      <c r="I14" s="29">
        <f>RATE(5,0,-I8,I13)</f>
        <v>0.029649572727867068</v>
      </c>
      <c r="J14" s="29">
        <f>RATE(5,0,-J8,J13)</f>
        <v>0.04535706202216452</v>
      </c>
      <c r="K14" s="19"/>
      <c r="M14" s="59" t="s">
        <v>11</v>
      </c>
      <c r="N14" s="60">
        <f>+H14</f>
        <v>0.05115738913533456</v>
      </c>
      <c r="O14" s="61">
        <f>+I14</f>
        <v>0.029649572727867068</v>
      </c>
      <c r="P14" s="62">
        <f>+J14</f>
        <v>0.04535706202216452</v>
      </c>
      <c r="Q14" s="63"/>
      <c r="R14" s="64"/>
      <c r="S14" s="65"/>
    </row>
    <row r="15" spans="1:19" s="1" customFormat="1" ht="12.75">
      <c r="A15" s="22">
        <v>2002</v>
      </c>
      <c r="B15" s="27">
        <v>173.9</v>
      </c>
      <c r="C15" s="27">
        <v>61.5</v>
      </c>
      <c r="D15" s="27">
        <f t="shared" si="1"/>
        <v>235.4</v>
      </c>
      <c r="E15" s="19">
        <f>+(D13-D12)/D12</f>
        <v>0.0356357237131544</v>
      </c>
      <c r="F15" s="39"/>
      <c r="G15" s="22">
        <v>2002</v>
      </c>
      <c r="H15" s="18">
        <v>178.1</v>
      </c>
      <c r="I15" s="18">
        <v>61.8</v>
      </c>
      <c r="J15" s="18">
        <f>H15+I15</f>
        <v>239.89999999999998</v>
      </c>
      <c r="K15" s="19">
        <f>+(J13-J12)/J12</f>
        <v>0.05563635245584117</v>
      </c>
      <c r="M15" s="50">
        <v>2002</v>
      </c>
      <c r="N15" s="66">
        <f>(H13-H12)/H12</f>
        <v>0.0705937302587089</v>
      </c>
      <c r="O15" s="67">
        <f>(I13-I12)/I12</f>
        <v>0.014778325123152686</v>
      </c>
      <c r="P15" s="58">
        <f>(J13-J12)/J12</f>
        <v>0.05563635245584117</v>
      </c>
      <c r="Q15" s="54">
        <f>+H15</f>
        <v>178.1</v>
      </c>
      <c r="R15" s="55">
        <f>+I15</f>
        <v>61.8</v>
      </c>
      <c r="S15" s="56">
        <f>+J15</f>
        <v>239.89999999999998</v>
      </c>
    </row>
    <row r="16" spans="1:19" s="1" customFormat="1" ht="12.75">
      <c r="A16" s="22">
        <v>2003</v>
      </c>
      <c r="B16" s="27">
        <v>181.2</v>
      </c>
      <c r="C16" s="27">
        <v>62.1</v>
      </c>
      <c r="D16" s="27">
        <f t="shared" si="1"/>
        <v>243.29999999999998</v>
      </c>
      <c r="E16" s="19">
        <f t="shared" si="4"/>
        <v>0.033559898045879256</v>
      </c>
      <c r="F16" s="39"/>
      <c r="G16" s="22">
        <v>2003</v>
      </c>
      <c r="H16" s="18">
        <v>182.2</v>
      </c>
      <c r="I16" s="18">
        <v>62.8</v>
      </c>
      <c r="J16" s="18">
        <f t="shared" si="0"/>
        <v>245</v>
      </c>
      <c r="K16" s="19">
        <f t="shared" si="5"/>
        <v>0.021258857857440697</v>
      </c>
      <c r="M16" s="50">
        <v>2003</v>
      </c>
      <c r="N16" s="51">
        <f aca="true" t="shared" si="6" ref="N16:O20">+(H16-H15)/H15</f>
        <v>0.023020774845592333</v>
      </c>
      <c r="O16" s="57">
        <f t="shared" si="6"/>
        <v>0.016181229773462785</v>
      </c>
      <c r="P16" s="58">
        <f>(J16-J13)/J13</f>
        <v>0.021258857857440697</v>
      </c>
      <c r="Q16" s="54">
        <f aca="true" t="shared" si="7" ref="Q16:S20">+Q15*(1+H$21)</f>
        <v>184.04906830029427</v>
      </c>
      <c r="R16" s="55">
        <f t="shared" si="7"/>
        <v>63.413517680114474</v>
      </c>
      <c r="S16" s="56">
        <f t="shared" si="7"/>
        <v>247.46730262072276</v>
      </c>
    </row>
    <row r="17" spans="1:19" s="1" customFormat="1" ht="12.75">
      <c r="A17" s="22">
        <v>2004</v>
      </c>
      <c r="B17" s="27">
        <v>187.9</v>
      </c>
      <c r="C17" s="27">
        <v>66.5</v>
      </c>
      <c r="D17" s="27">
        <f t="shared" si="1"/>
        <v>254.4</v>
      </c>
      <c r="E17" s="19">
        <f t="shared" si="4"/>
        <v>0.04562268803945756</v>
      </c>
      <c r="F17" s="39"/>
      <c r="G17" s="22">
        <v>2004</v>
      </c>
      <c r="H17" s="18">
        <f>187931.181148/1000</f>
        <v>187.931181148</v>
      </c>
      <c r="I17" s="18">
        <v>63.8</v>
      </c>
      <c r="J17" s="18">
        <f t="shared" si="0"/>
        <v>251.73118114800002</v>
      </c>
      <c r="K17" s="19">
        <f t="shared" si="5"/>
        <v>0.027474208767347016</v>
      </c>
      <c r="M17" s="50">
        <v>2004</v>
      </c>
      <c r="N17" s="51">
        <f t="shared" si="6"/>
        <v>0.03145543989023062</v>
      </c>
      <c r="O17" s="57">
        <f t="shared" si="6"/>
        <v>0.01592356687898089</v>
      </c>
      <c r="P17" s="58">
        <f>(J17-J16)/J16</f>
        <v>0.027474208767347016</v>
      </c>
      <c r="Q17" s="54">
        <f t="shared" si="7"/>
        <v>190.19685312861532</v>
      </c>
      <c r="R17" s="55">
        <f t="shared" si="7"/>
        <v>65.06916220980892</v>
      </c>
      <c r="S17" s="56">
        <f t="shared" si="7"/>
        <v>255.2733049869795</v>
      </c>
    </row>
    <row r="18" spans="1:19" s="1" customFormat="1" ht="12.75">
      <c r="A18" s="22">
        <v>2005</v>
      </c>
      <c r="B18" s="27">
        <v>196.5</v>
      </c>
      <c r="C18" s="27">
        <v>70.6</v>
      </c>
      <c r="D18" s="27">
        <f t="shared" si="1"/>
        <v>267.1</v>
      </c>
      <c r="E18" s="19">
        <f t="shared" si="4"/>
        <v>0.04992138364779881</v>
      </c>
      <c r="F18" s="39"/>
      <c r="G18" s="22">
        <v>2005</v>
      </c>
      <c r="H18" s="18">
        <v>194.9</v>
      </c>
      <c r="I18" s="18">
        <v>65.6</v>
      </c>
      <c r="J18" s="18">
        <f t="shared" si="0"/>
        <v>260.5</v>
      </c>
      <c r="K18" s="19">
        <f t="shared" si="5"/>
        <v>0.034834059142019994</v>
      </c>
      <c r="M18" s="50">
        <v>2005</v>
      </c>
      <c r="N18" s="51">
        <f t="shared" si="6"/>
        <v>0.03708175944742186</v>
      </c>
      <c r="O18" s="57">
        <f t="shared" si="6"/>
        <v>0.028213166144200583</v>
      </c>
      <c r="P18" s="58">
        <f>(J18-J17)/J17</f>
        <v>0.034834059142019994</v>
      </c>
      <c r="Q18" s="54">
        <f t="shared" si="7"/>
        <v>196.5499922064546</v>
      </c>
      <c r="R18" s="55">
        <f t="shared" si="7"/>
        <v>66.76803346637467</v>
      </c>
      <c r="S18" s="56">
        <f t="shared" si="7"/>
        <v>263.32553654107926</v>
      </c>
    </row>
    <row r="19" spans="1:19" s="1" customFormat="1" ht="12.75">
      <c r="A19" s="22">
        <v>2006</v>
      </c>
      <c r="B19" s="27">
        <v>201.5</v>
      </c>
      <c r="C19" s="27">
        <v>73</v>
      </c>
      <c r="D19" s="27">
        <f t="shared" si="1"/>
        <v>274.5</v>
      </c>
      <c r="E19" s="19">
        <f t="shared" si="4"/>
        <v>0.027704979408461162</v>
      </c>
      <c r="F19" s="39"/>
      <c r="G19" s="22">
        <v>2006</v>
      </c>
      <c r="H19" s="18">
        <v>202.4</v>
      </c>
      <c r="I19" s="18">
        <v>68.8</v>
      </c>
      <c r="J19" s="18">
        <f t="shared" si="0"/>
        <v>271.2</v>
      </c>
      <c r="K19" s="19">
        <f t="shared" si="5"/>
        <v>0.041074856046065214</v>
      </c>
      <c r="M19" s="50">
        <v>2006</v>
      </c>
      <c r="N19" s="51">
        <f t="shared" si="6"/>
        <v>0.038481272447408926</v>
      </c>
      <c r="O19" s="57">
        <f t="shared" si="6"/>
        <v>0.0487804878048781</v>
      </c>
      <c r="P19" s="58">
        <f>(J19-J18)/J18</f>
        <v>0.041074856046065214</v>
      </c>
      <c r="Q19" s="54">
        <f t="shared" si="7"/>
        <v>203.11534497489092</v>
      </c>
      <c r="R19" s="55">
        <f t="shared" si="7"/>
        <v>68.51126004346966</v>
      </c>
      <c r="S19" s="56">
        <f t="shared" si="7"/>
        <v>271.63176423082723</v>
      </c>
    </row>
    <row r="20" spans="1:19" s="1" customFormat="1" ht="12.75">
      <c r="A20" s="22">
        <v>2007</v>
      </c>
      <c r="B20" s="27">
        <v>211.4</v>
      </c>
      <c r="C20" s="27">
        <v>74.1</v>
      </c>
      <c r="D20" s="27">
        <f t="shared" si="1"/>
        <v>285.5</v>
      </c>
      <c r="E20" s="19">
        <f t="shared" si="4"/>
        <v>0.04007285974499089</v>
      </c>
      <c r="F20" s="39"/>
      <c r="G20" s="22">
        <v>2007</v>
      </c>
      <c r="H20" s="18">
        <v>209.9</v>
      </c>
      <c r="I20" s="18">
        <v>70.3</v>
      </c>
      <c r="J20" s="18">
        <f>H20+I20</f>
        <v>280.2</v>
      </c>
      <c r="K20" s="19">
        <f t="shared" si="5"/>
        <v>0.033185840707964605</v>
      </c>
      <c r="M20" s="50">
        <v>2007</v>
      </c>
      <c r="N20" s="51">
        <f t="shared" si="6"/>
        <v>0.03705533596837945</v>
      </c>
      <c r="O20" s="57">
        <f t="shared" si="6"/>
        <v>0.02180232558139535</v>
      </c>
      <c r="P20" s="58">
        <f>(J20-J19)/J19</f>
        <v>0.033185840707964605</v>
      </c>
      <c r="Q20" s="54">
        <f t="shared" si="7"/>
        <v>209.90000000068238</v>
      </c>
      <c r="R20" s="55">
        <f t="shared" si="7"/>
        <v>70.30000000086544</v>
      </c>
      <c r="S20" s="56">
        <f t="shared" si="7"/>
        <v>280.20000000129613</v>
      </c>
    </row>
    <row r="21" spans="1:19" s="1" customFormat="1" ht="12.75">
      <c r="A21" s="35" t="s">
        <v>12</v>
      </c>
      <c r="B21" s="29">
        <f>RATE(5,0,-B15,B20)</f>
        <v>0.0398269763470327</v>
      </c>
      <c r="C21" s="29">
        <f>RATE(5,0,-C15,C20)</f>
        <v>0.03797912266110442</v>
      </c>
      <c r="D21" s="29">
        <f>RATE(5,0,-D15,D20)</f>
        <v>0.03934547789652946</v>
      </c>
      <c r="E21" s="19"/>
      <c r="F21" s="40"/>
      <c r="G21" s="35" t="s">
        <v>12</v>
      </c>
      <c r="H21" s="29">
        <f>RATE(5,0,-H15,H20)</f>
        <v>0.03340296631271351</v>
      </c>
      <c r="I21" s="29">
        <f>RATE(5,0,-I15,I20)</f>
        <v>0.026108700325477</v>
      </c>
      <c r="J21" s="29">
        <f>RATE(5,0,-J15,J20)</f>
        <v>0.03154357074082024</v>
      </c>
      <c r="K21" s="19"/>
      <c r="M21" s="59" t="s">
        <v>12</v>
      </c>
      <c r="N21" s="60">
        <f>+H21</f>
        <v>0.03340296631271351</v>
      </c>
      <c r="O21" s="61">
        <f>+I21</f>
        <v>0.026108700325477</v>
      </c>
      <c r="P21" s="62">
        <f>+J21</f>
        <v>0.03154357074082024</v>
      </c>
      <c r="Q21" s="63"/>
      <c r="R21" s="64"/>
      <c r="S21" s="65"/>
    </row>
    <row r="22" spans="1:19" s="1" customFormat="1" ht="12.75">
      <c r="A22" s="22">
        <v>2007</v>
      </c>
      <c r="B22" s="27">
        <v>211.4</v>
      </c>
      <c r="C22" s="27">
        <v>74.1</v>
      </c>
      <c r="D22" s="27">
        <f t="shared" si="1"/>
        <v>285.5</v>
      </c>
      <c r="E22" s="19">
        <f>+(D20-D19)/D19</f>
        <v>0.04007285974499089</v>
      </c>
      <c r="F22" s="39"/>
      <c r="G22" s="22">
        <v>2007</v>
      </c>
      <c r="H22" s="18">
        <v>209.9</v>
      </c>
      <c r="I22" s="18">
        <v>70.3</v>
      </c>
      <c r="J22" s="18">
        <f>H22+I22</f>
        <v>280.2</v>
      </c>
      <c r="K22" s="19">
        <f>+(J20-J19)/J19</f>
        <v>0.033185840707964605</v>
      </c>
      <c r="M22" s="50">
        <v>2007</v>
      </c>
      <c r="N22" s="66">
        <f>(H20-H19)/H19</f>
        <v>0.03705533596837945</v>
      </c>
      <c r="O22" s="67">
        <f>(I20-I19)/I19</f>
        <v>0.02180232558139535</v>
      </c>
      <c r="P22" s="58">
        <f>(J20-J19)/J19</f>
        <v>0.033185840707964605</v>
      </c>
      <c r="Q22" s="54">
        <f>+H22</f>
        <v>209.9</v>
      </c>
      <c r="R22" s="55">
        <f>+I22</f>
        <v>70.3</v>
      </c>
      <c r="S22" s="56">
        <f>+J22</f>
        <v>280.2</v>
      </c>
    </row>
    <row r="23" spans="1:19" s="1" customFormat="1" ht="12.75">
      <c r="A23" s="22">
        <v>2008</v>
      </c>
      <c r="B23" s="27">
        <v>215.5</v>
      </c>
      <c r="C23" s="27">
        <v>75.2</v>
      </c>
      <c r="D23" s="27">
        <f t="shared" si="1"/>
        <v>290.7</v>
      </c>
      <c r="E23" s="19">
        <f t="shared" si="4"/>
        <v>0.01821366024518385</v>
      </c>
      <c r="F23" s="39"/>
      <c r="G23" s="22">
        <v>2008</v>
      </c>
      <c r="H23" s="18">
        <v>210.2</v>
      </c>
      <c r="I23" s="18">
        <v>70.5</v>
      </c>
      <c r="J23" s="18">
        <f>H23+I23</f>
        <v>280.7</v>
      </c>
      <c r="K23" s="19">
        <f t="shared" si="5"/>
        <v>0.0017844396859386154</v>
      </c>
      <c r="M23" s="50">
        <v>2008</v>
      </c>
      <c r="N23" s="66">
        <f aca="true" t="shared" si="8" ref="N23:O25">+(H23-H22)/H22</f>
        <v>0.0014292520247736204</v>
      </c>
      <c r="O23" s="67">
        <f t="shared" si="8"/>
        <v>0.0028449502133713065</v>
      </c>
      <c r="P23" s="58">
        <f>(J23-J22)/J22</f>
        <v>0.0017844396859386154</v>
      </c>
      <c r="Q23" s="54">
        <f aca="true" t="shared" si="9" ref="Q23:S25">+Q22*(1+H$26)</f>
        <v>212.207865193499</v>
      </c>
      <c r="R23" s="55">
        <f t="shared" si="9"/>
        <v>71.09106499183035</v>
      </c>
      <c r="S23" s="56">
        <f t="shared" si="9"/>
        <v>283.29893364267485</v>
      </c>
    </row>
    <row r="24" spans="1:19" s="1" customFormat="1" ht="12.75">
      <c r="A24" s="22">
        <v>2009</v>
      </c>
      <c r="B24" s="12" t="s">
        <v>21</v>
      </c>
      <c r="C24" s="12" t="s">
        <v>21</v>
      </c>
      <c r="D24" s="12" t="s">
        <v>21</v>
      </c>
      <c r="E24" s="18"/>
      <c r="F24" s="39"/>
      <c r="G24" s="22" t="s">
        <v>26</v>
      </c>
      <c r="H24" s="18">
        <v>207.6</v>
      </c>
      <c r="I24" s="18">
        <v>69.5</v>
      </c>
      <c r="J24" s="18">
        <f>H24+I24</f>
        <v>277.1</v>
      </c>
      <c r="K24" s="19">
        <f t="shared" si="5"/>
        <v>-0.012825080156750858</v>
      </c>
      <c r="M24" s="50" t="s">
        <v>26</v>
      </c>
      <c r="N24" s="66">
        <f t="shared" si="8"/>
        <v>-0.012369172216936225</v>
      </c>
      <c r="O24" s="67">
        <f t="shared" si="8"/>
        <v>-0.014184397163120567</v>
      </c>
      <c r="P24" s="58">
        <f>(J24-J23)/J23</f>
        <v>-0.012825080156750858</v>
      </c>
      <c r="Q24" s="54">
        <f t="shared" si="9"/>
        <v>214.54110552635657</v>
      </c>
      <c r="R24" s="55">
        <f t="shared" si="9"/>
        <v>71.89103160274036</v>
      </c>
      <c r="S24" s="56">
        <f t="shared" si="9"/>
        <v>286.43214062482764</v>
      </c>
    </row>
    <row r="25" spans="1:19" s="1" customFormat="1" ht="12.75">
      <c r="A25" s="22">
        <v>2010</v>
      </c>
      <c r="B25" s="12" t="s">
        <v>21</v>
      </c>
      <c r="C25" s="12" t="s">
        <v>21</v>
      </c>
      <c r="D25" s="12" t="s">
        <v>21</v>
      </c>
      <c r="E25" s="18"/>
      <c r="F25" s="39"/>
      <c r="G25" s="22" t="s">
        <v>27</v>
      </c>
      <c r="H25" s="18">
        <v>216.9</v>
      </c>
      <c r="I25" s="18">
        <v>72.7</v>
      </c>
      <c r="J25" s="18">
        <f>H25+I25</f>
        <v>289.6</v>
      </c>
      <c r="K25" s="19">
        <f t="shared" si="5"/>
        <v>0.04511006856730422</v>
      </c>
      <c r="M25" s="50" t="s">
        <v>27</v>
      </c>
      <c r="N25" s="66">
        <f t="shared" si="8"/>
        <v>0.04479768786127173</v>
      </c>
      <c r="O25" s="67">
        <f t="shared" si="8"/>
        <v>0.04604316546762594</v>
      </c>
      <c r="P25" s="58">
        <f>(J25-J24)/J24</f>
        <v>0.04511006856730422</v>
      </c>
      <c r="Q25" s="54">
        <f t="shared" si="9"/>
        <v>216.9000000000063</v>
      </c>
      <c r="R25" s="55">
        <f t="shared" si="9"/>
        <v>72.70000000000205</v>
      </c>
      <c r="S25" s="56">
        <f t="shared" si="9"/>
        <v>289.60000000000844</v>
      </c>
    </row>
    <row r="26" spans="1:19" s="1" customFormat="1" ht="12.75">
      <c r="A26" s="35" t="s">
        <v>13</v>
      </c>
      <c r="B26" s="32" t="s">
        <v>21</v>
      </c>
      <c r="C26" s="32" t="s">
        <v>21</v>
      </c>
      <c r="D26" s="32" t="s">
        <v>21</v>
      </c>
      <c r="E26" s="29"/>
      <c r="F26" s="40"/>
      <c r="G26" s="35" t="s">
        <v>13</v>
      </c>
      <c r="H26" s="29">
        <f>RATE(3,0,-H22,H25)</f>
        <v>0.010995070002377346</v>
      </c>
      <c r="I26" s="29">
        <f>RATE(3,0,-I22,I25)</f>
        <v>0.011252702586491454</v>
      </c>
      <c r="J26" s="29">
        <f>RATE(3,0,-J22,J25)</f>
        <v>0.01105972035215885</v>
      </c>
      <c r="K26" s="19"/>
      <c r="M26" s="59" t="s">
        <v>13</v>
      </c>
      <c r="N26" s="68">
        <f>+H26</f>
        <v>0.010995070002377346</v>
      </c>
      <c r="O26" s="69">
        <f>+I26</f>
        <v>0.011252702586491454</v>
      </c>
      <c r="P26" s="62">
        <f>+J26</f>
        <v>0.01105972035215885</v>
      </c>
      <c r="Q26" s="70"/>
      <c r="R26" s="71"/>
      <c r="S26" s="72"/>
    </row>
    <row r="27" spans="1:17" s="1" customFormat="1" ht="12.75">
      <c r="A27" s="22"/>
      <c r="B27" s="19"/>
      <c r="C27" s="19"/>
      <c r="D27" s="19"/>
      <c r="E27" s="19"/>
      <c r="F27" s="19"/>
      <c r="G27" s="19"/>
      <c r="H27" s="9"/>
      <c r="I27" s="16"/>
      <c r="J27" s="25"/>
      <c r="K27" s="25"/>
      <c r="L27" s="25"/>
      <c r="M27" s="25"/>
      <c r="N27" s="25"/>
      <c r="O27" s="25"/>
      <c r="P27" s="25"/>
      <c r="Q27" s="4"/>
    </row>
    <row r="28" spans="1:6" ht="12.75">
      <c r="A28" s="23" t="s">
        <v>29</v>
      </c>
      <c r="C28" s="24"/>
      <c r="D28" s="8"/>
      <c r="E28" s="8"/>
      <c r="F28" s="8"/>
    </row>
    <row r="29" spans="1:16" ht="12.75">
      <c r="A29" s="2" t="s">
        <v>10</v>
      </c>
      <c r="C29" s="8"/>
      <c r="D29" s="8"/>
      <c r="E29" s="8"/>
      <c r="F29" s="8"/>
      <c r="G29" s="8"/>
      <c r="H29" s="10"/>
      <c r="P29" s="3" t="s">
        <v>19</v>
      </c>
    </row>
    <row r="30" spans="1:8" ht="12.75">
      <c r="A30" s="6" t="s">
        <v>0</v>
      </c>
      <c r="C30" s="8"/>
      <c r="D30" s="8"/>
      <c r="E30" s="8"/>
      <c r="F30" s="8"/>
      <c r="G30" s="8"/>
      <c r="H30" s="10"/>
    </row>
    <row r="31" spans="2:16" s="1" customFormat="1" ht="12.75">
      <c r="B31" s="13"/>
      <c r="C31" s="13"/>
      <c r="D31" s="13"/>
      <c r="E31" s="13"/>
      <c r="F31" s="13"/>
      <c r="G31" s="7"/>
      <c r="J31" s="7"/>
      <c r="K31" s="7"/>
      <c r="L31" s="7"/>
      <c r="M31" s="7"/>
      <c r="N31" s="7"/>
      <c r="O31" s="7"/>
      <c r="P31" s="7"/>
    </row>
    <row r="32" spans="1:16" s="1" customFormat="1" ht="12.75">
      <c r="A32" s="23" t="s">
        <v>8</v>
      </c>
      <c r="B32" s="13"/>
      <c r="C32" s="13"/>
      <c r="D32" s="13"/>
      <c r="E32" s="13"/>
      <c r="F32" s="13"/>
      <c r="G32" s="7"/>
      <c r="J32" s="7"/>
      <c r="K32" s="7"/>
      <c r="L32" s="7"/>
      <c r="M32" s="7"/>
      <c r="N32" s="7"/>
      <c r="O32" s="7"/>
      <c r="P32" s="7"/>
    </row>
    <row r="33" spans="1:16" s="1" customFormat="1" ht="12.75">
      <c r="A33" s="5"/>
      <c r="B33" s="13"/>
      <c r="C33" s="13"/>
      <c r="D33" s="13"/>
      <c r="E33" s="13"/>
      <c r="F33" s="13"/>
      <c r="G33" s="7"/>
      <c r="J33" s="7"/>
      <c r="K33" s="7"/>
      <c r="L33" s="7"/>
      <c r="M33" s="7"/>
      <c r="N33" s="7"/>
      <c r="O33" s="7"/>
      <c r="P33" s="7"/>
    </row>
    <row r="34" spans="1:16" s="1" customFormat="1" ht="12.75">
      <c r="A34" s="5"/>
      <c r="B34" s="13"/>
      <c r="C34" s="13"/>
      <c r="D34" s="13"/>
      <c r="E34" s="13"/>
      <c r="F34" s="13"/>
      <c r="G34" s="7"/>
      <c r="J34" s="7"/>
      <c r="K34" s="7"/>
      <c r="L34" s="7"/>
      <c r="M34" s="7"/>
      <c r="N34" s="7"/>
      <c r="O34" s="7"/>
      <c r="P34" s="7"/>
    </row>
    <row r="59" ht="12.75">
      <c r="A59" s="23" t="s">
        <v>7</v>
      </c>
    </row>
    <row r="60" ht="12.75">
      <c r="A60" s="23" t="s">
        <v>8</v>
      </c>
    </row>
  </sheetData>
  <mergeCells count="3">
    <mergeCell ref="Q6:S6"/>
    <mergeCell ref="B4:D4"/>
    <mergeCell ref="G4:J4"/>
  </mergeCells>
  <printOptions horizontalCentered="1"/>
  <pageMargins left="0.25" right="0.25" top="0.5" bottom="0.5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Kaplan</dc:creator>
  <cp:keywords/>
  <dc:description/>
  <cp:lastModifiedBy>Fiona Kong</cp:lastModifiedBy>
  <cp:lastPrinted>2009-04-03T22:00:56Z</cp:lastPrinted>
  <dcterms:created xsi:type="dcterms:W3CDTF">2001-04-13T17:34:11Z</dcterms:created>
  <dcterms:modified xsi:type="dcterms:W3CDTF">2009-04-14T20:41:33Z</dcterms:modified>
  <cp:category/>
  <cp:version/>
  <cp:contentType/>
  <cp:contentStatus/>
</cp:coreProperties>
</file>